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desc-my.sharepoint.com/personal/jescarr_detempsol_org/Documents/FOAs/April 2021/Revised Draft- M.R. Edits/"/>
    </mc:Choice>
  </mc:AlternateContent>
  <xr:revisionPtr revIDLastSave="29" documentId="8_{4FEC15A0-4C75-4E8F-9237-BB7AD30EC1C6}" xr6:coauthVersionLast="46" xr6:coauthVersionMax="46" xr10:uidLastSave="{9B98F60A-B05A-457F-9D0A-59CB5105F4B3}"/>
  <bookViews>
    <workbookView xWindow="-28920" yWindow="11625" windowWidth="29040" windowHeight="15840" xr2:uid="{00000000-000D-0000-FFFF-FFFF00000000}"/>
  </bookViews>
  <sheets>
    <sheet name="Sample Budget Instruction Sheet" sheetId="3" r:id="rId1"/>
    <sheet name="Sample Budget detail wrksht" sheetId="1" r:id="rId2"/>
    <sheet name="Sample Budget Summary"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3" i="1" l="1"/>
  <c r="F21" i="2"/>
  <c r="F19" i="2"/>
  <c r="F18" i="2"/>
  <c r="F17" i="2"/>
  <c r="F16" i="2"/>
  <c r="F15" i="2"/>
  <c r="F14" i="2"/>
  <c r="F13" i="2"/>
  <c r="F12" i="2"/>
  <c r="F11" i="2"/>
  <c r="C8" i="2" l="1"/>
  <c r="C7" i="2"/>
  <c r="J75" i="1" l="1"/>
  <c r="J68" i="1"/>
  <c r="J16" i="1"/>
  <c r="R16" i="1" s="1"/>
  <c r="J62" i="1"/>
  <c r="J56" i="1"/>
  <c r="J55" i="1"/>
  <c r="J67" i="1"/>
  <c r="J66" i="1"/>
  <c r="J61" i="1"/>
  <c r="D19" i="1"/>
  <c r="J14" i="1"/>
  <c r="J15" i="1"/>
  <c r="J17" i="1"/>
  <c r="J13" i="1"/>
  <c r="J48" i="1"/>
  <c r="J50" i="1"/>
  <c r="J49" i="1"/>
  <c r="J42" i="1"/>
  <c r="L35" i="1"/>
  <c r="L38" i="1" s="1"/>
  <c r="P14" i="1"/>
  <c r="P15" i="1"/>
  <c r="P17" i="1"/>
  <c r="P13" i="1"/>
  <c r="N14" i="1"/>
  <c r="N15" i="1"/>
  <c r="N17" i="1"/>
  <c r="N13" i="1"/>
  <c r="J52" i="1" l="1"/>
  <c r="J45" i="1"/>
  <c r="J63" i="1"/>
  <c r="J69" i="1"/>
  <c r="R15" i="1"/>
  <c r="R17" i="1"/>
  <c r="J77" i="1"/>
  <c r="R14" i="1"/>
  <c r="R13" i="1"/>
  <c r="J57" i="1"/>
  <c r="R19" i="1" l="1"/>
  <c r="R24" i="1" s="1"/>
  <c r="R27" i="1" l="1"/>
  <c r="R26" i="1"/>
  <c r="R25" i="1"/>
  <c r="R29" i="1" s="1"/>
  <c r="R31" i="1" l="1"/>
  <c r="B81" i="1" s="1"/>
  <c r="F20" i="2" l="1"/>
</calcChain>
</file>

<file path=xl/sharedStrings.xml><?xml version="1.0" encoding="utf-8"?>
<sst xmlns="http://schemas.openxmlformats.org/spreadsheetml/2006/main" count="174" uniqueCount="144">
  <si>
    <t>BUDGET DETAIL WORK SHEET</t>
  </si>
  <si>
    <t>A. Personnel:</t>
  </si>
  <si>
    <t>B. Fringe Benefits:</t>
  </si>
  <si>
    <t>example:</t>
  </si>
  <si>
    <t>Salaries and Wages</t>
  </si>
  <si>
    <t>Position/Title:</t>
  </si>
  <si>
    <t>QTY</t>
  </si>
  <si>
    <t>RATE/HR</t>
  </si>
  <si>
    <t># OF WKS.</t>
  </si>
  <si>
    <t>ANNUAL</t>
  </si>
  <si>
    <t>% ALLOCATED</t>
  </si>
  <si>
    <t>TOTAL</t>
  </si>
  <si>
    <t>FTE ALLOCATED</t>
  </si>
  <si>
    <t>TOTAL SALARIES</t>
  </si>
  <si>
    <t>FRINGE BENEFITS</t>
  </si>
  <si>
    <t>Employers FICA</t>
  </si>
  <si>
    <t>RATE</t>
  </si>
  <si>
    <t>COMPUTATION</t>
  </si>
  <si>
    <t>COST</t>
  </si>
  <si>
    <t>Unemployment Comp.</t>
  </si>
  <si>
    <t>Health Insurance</t>
  </si>
  <si>
    <t>Workers Compensation</t>
  </si>
  <si>
    <t>Other (Specify)</t>
  </si>
  <si>
    <t>TOTAL FRINGES BENEFITS</t>
  </si>
  <si>
    <t xml:space="preserve">(Note: Organization's own capitalization policy may be used for items costing less than $5,000).  Expendable items should be included either in the "supplies" category or in the "Other" category.  </t>
  </si>
  <si>
    <t>Equipment Leases and Software</t>
  </si>
  <si>
    <t>TOTAL EQUIPMENT</t>
  </si>
  <si>
    <t>Supplies &amp; Materials</t>
  </si>
  <si>
    <t>Training Materials</t>
  </si>
  <si>
    <t>TOTAL SUPPLIES</t>
  </si>
  <si>
    <t>Communications</t>
  </si>
  <si>
    <t>TOTAL COMMUNICATIONS</t>
  </si>
  <si>
    <t xml:space="preserve">For example, provide the square footage and the cost per square foot for rent, or provide a monthly rental cost and how many months to rent. </t>
  </si>
  <si>
    <t>Rent</t>
  </si>
  <si>
    <t>TOTAL PERSONNEL &amp; FRINGE BENEFITS</t>
  </si>
  <si>
    <t>Budget Summary:</t>
  </si>
  <si>
    <t>Budget Category</t>
  </si>
  <si>
    <t>Amount</t>
  </si>
  <si>
    <t>A. Personnel</t>
  </si>
  <si>
    <t>B. Fringe Benefits</t>
  </si>
  <si>
    <t>D. Equipment</t>
  </si>
  <si>
    <t xml:space="preserve">BUDGET DETAIL WORK SHEET:EXPLANATION PAGE </t>
  </si>
  <si>
    <t>PURPOSE:</t>
  </si>
  <si>
    <t>The Budget Detail Worksheet may be used as a guide to assist you in the preparation of the budget and the budget narrative.</t>
  </si>
  <si>
    <t>You may submit the budget and budget narrative using this form or in the format of your choice.  However all required information</t>
  </si>
  <si>
    <t>(including the budget narrative) must be provided.  Any category of expense not applicable to your budget may be deleted.</t>
  </si>
  <si>
    <t>List each position by title and name of employee, if available.  Show number of staff for that position, FTE hrs. (full-time equivalent hours)</t>
  </si>
  <si>
    <t xml:space="preserve">Fringe benefits should be based on actual known costs or an established formula.  Fringe benefits are for the personnel listed in budget category (A) </t>
  </si>
  <si>
    <t xml:space="preserve"> Compensation, and Unemployment Compensation.</t>
  </si>
  <si>
    <t>and only for the percentage of time devoted to the project.  Fringe benefits on overtime hours are limited to FICA, Workman's</t>
  </si>
  <si>
    <t xml:space="preserve">Non-expendable equipment is tangible property having a useful life of more than two years and an acquisition cost of $5,000 or more per unit. </t>
  </si>
  <si>
    <t xml:space="preserve">Applicants should analyze the cost benefits of purchasing versus leasing equipment, especially high cost items and those subject to rapid technical advances.   </t>
  </si>
  <si>
    <t xml:space="preserve">  Attach a narrative describing the procurement method to be used.   </t>
  </si>
  <si>
    <t>*Explain positions of employees in detail in your narrative. (Please refer to sample budget narrative)</t>
  </si>
  <si>
    <t>*Explain fringe benefits and rates in detail in your narrative. (Please refer to sample budget narrative)</t>
  </si>
  <si>
    <t>*Explain what the equipment  and software will be used for in your narrative. (Please refer to sample budget narrative)</t>
  </si>
  <si>
    <t>Office Manager</t>
  </si>
  <si>
    <t>Lead Training Instructor</t>
  </si>
  <si>
    <t>Assistant Training Instructor</t>
  </si>
  <si>
    <t>Director</t>
  </si>
  <si>
    <t>Prometric Exam Fee</t>
  </si>
  <si>
    <t>Background Check Fee</t>
  </si>
  <si>
    <t>TB Testing Fee</t>
  </si>
  <si>
    <t xml:space="preserve">COMPUTATION </t>
  </si>
  <si>
    <t>75 per exam * 20 students</t>
  </si>
  <si>
    <t>Cost</t>
  </si>
  <si>
    <t>125 per exam * 20 students</t>
  </si>
  <si>
    <t>TOTAL FEES</t>
  </si>
  <si>
    <t>Nurse Assistant Guide</t>
  </si>
  <si>
    <t>50 per check * 20 students</t>
  </si>
  <si>
    <t>TOTAL BOOK</t>
  </si>
  <si>
    <t>Notebooks, pens, highlighters</t>
  </si>
  <si>
    <t>$10 per student * 20 students</t>
  </si>
  <si>
    <t>Navy Blue Scrubs</t>
  </si>
  <si>
    <t>White Nurse Shoes</t>
  </si>
  <si>
    <t>Nursing Kit (waterproof watch, stethoscope, blood pressure kit)</t>
  </si>
  <si>
    <t>TOTAL SUPPORTIVE SERVICES</t>
  </si>
  <si>
    <t>$60 per pair * 20 students</t>
  </si>
  <si>
    <t>RATE/WK.</t>
  </si>
  <si>
    <t>$50 per book * 20 Students</t>
  </si>
  <si>
    <t>$50 per book * 20 students</t>
  </si>
  <si>
    <t>($110/set x 20 sets)</t>
  </si>
  <si>
    <t>Admissions Rep</t>
  </si>
  <si>
    <t>$80 per nursing kit * 20 students</t>
  </si>
  <si>
    <t>TOTAL PRICE QUOTE PER COHORT</t>
  </si>
  <si>
    <t>PER PERSON TOTAL PRICE QUOTE</t>
  </si>
  <si>
    <t>Name of Program</t>
  </si>
  <si>
    <t>Length of Program</t>
  </si>
  <si>
    <t>Minimum Cohort Size</t>
  </si>
  <si>
    <t>Maximum of Cohort Size</t>
  </si>
  <si>
    <t>$80 top and bottoms * 20 students</t>
  </si>
  <si>
    <t>CNA Exam Guide</t>
  </si>
  <si>
    <t>Type of Expense</t>
  </si>
  <si>
    <t>School Name</t>
  </si>
  <si>
    <t>Total salaries * FICA Rate</t>
  </si>
  <si>
    <t>Total salaries * Unemployment rate</t>
  </si>
  <si>
    <t>Total salaries * Health insurance rate</t>
  </si>
  <si>
    <t>Total salaries * workers comp rate</t>
  </si>
  <si>
    <t>($/Month / weeks of training or $/month * number of months of training)</t>
  </si>
  <si>
    <t>(monthly rent / weeks of training or monthly rent * # of months of training)</t>
  </si>
  <si>
    <t xml:space="preserve">E. Communication </t>
  </si>
  <si>
    <t>F. Fees</t>
  </si>
  <si>
    <t>G. Books</t>
  </si>
  <si>
    <t>H. Supplies</t>
  </si>
  <si>
    <t>I. Supportive Services</t>
  </si>
  <si>
    <t>Compute the total price quote per cohort</t>
  </si>
  <si>
    <t>the  rate per hr., rate per week (based on 40 hours per week), # of weeks staff will work on the program (should be based on the specific length of training for each program) and the percentage of time to be allocated to the training program.</t>
  </si>
  <si>
    <t>Rented or leased equipment costs should be listed in the "Contractual" category.  Explain how the equipment is necessary for the success of the training program.</t>
  </si>
  <si>
    <t>*Explain what communication needs will be used for the training program in your narrative. (Please refer to sample budget narrative)</t>
  </si>
  <si>
    <t>TOTAL PRICE QUOTE PER STUDENT</t>
  </si>
  <si>
    <t>Training Program</t>
  </si>
  <si>
    <t xml:space="preserve">*Explain what fees are part of the training program in your narrative. </t>
  </si>
  <si>
    <t xml:space="preserve">List out each fee associated with the program. Fees can include exam fees for certifications, physicals, background checks, etc.  </t>
  </si>
  <si>
    <t xml:space="preserve">*Explain what books are needed as part of the training program in your narrative. </t>
  </si>
  <si>
    <t xml:space="preserve">List out the supplies needed for your program. It should be clear what supplies are being purchased.   </t>
  </si>
  <si>
    <t xml:space="preserve">*Explain what supplies are needed as part of the training program in your narrative. </t>
  </si>
  <si>
    <t xml:space="preserve">List out the supportive services needed for your program. It should be clear what supportive services are needed.   </t>
  </si>
  <si>
    <t xml:space="preserve">Note: Supportive services included in your budget will not be available at any of the Detroit Career Centers. </t>
  </si>
  <si>
    <t>JLCS</t>
  </si>
  <si>
    <t>revised  9/17/2018</t>
  </si>
  <si>
    <t xml:space="preserve">The total price quote per cohort should be the summation of items A-J. </t>
  </si>
  <si>
    <t>Total Price Quote Per Cohort:</t>
  </si>
  <si>
    <t>Total Price Quote Per Student:</t>
  </si>
  <si>
    <t>TOTAL OTHER COSTS</t>
  </si>
  <si>
    <t xml:space="preserve">J. Other Costs </t>
  </si>
  <si>
    <t>List items (e.g., rent, janitorial, security services) by major type and the basis of the computation.</t>
  </si>
  <si>
    <t>Insurance</t>
  </si>
  <si>
    <t>List non-expendable items that are to be purchased (an item of equipment or supply, consumed in use and not reusable).</t>
  </si>
  <si>
    <t>*Explain what the Liability Ins., Staff Development and etc. will be used for in your narrative. (Please refer to sample budget narrative)</t>
  </si>
  <si>
    <t xml:space="preserve">The total price quote per quote divided by the maximum cohort size. </t>
  </si>
  <si>
    <t>Compute the price quote per student by dividing total quote by max cohort size</t>
  </si>
  <si>
    <t>Maximum Cohort Size</t>
  </si>
  <si>
    <t>C. Equipment:</t>
  </si>
  <si>
    <t>D. Communications:</t>
  </si>
  <si>
    <t>E. Fees:</t>
  </si>
  <si>
    <t>F. Books:</t>
  </si>
  <si>
    <t>G. Supplies:</t>
  </si>
  <si>
    <t>H. Supportive Services:</t>
  </si>
  <si>
    <t>I. Other Costs:</t>
  </si>
  <si>
    <t xml:space="preserve">LINE ITEM TRAINING BUDGET </t>
  </si>
  <si>
    <t xml:space="preserve">F. Books: </t>
  </si>
  <si>
    <t xml:space="preserve">H. Supportive Services: </t>
  </si>
  <si>
    <t>When you have completed the budget worksheet, the ensure the category for each item below has correctly transferred.</t>
  </si>
  <si>
    <t xml:space="preserve">List out the name, author, edition, year and cost for each book required for the training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</si>
</sst>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0.000_);[Red]\(#,##0.000\)"/>
    <numFmt numFmtId="165" formatCode="0.000"/>
    <numFmt numFmtId="166" formatCode="&quot;$&quot;#,##0"/>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u/>
      <sz val="11"/>
      <color theme="1"/>
      <name val="Calibri"/>
      <family val="2"/>
      <scheme val="minor"/>
    </font>
    <font>
      <b/>
      <u/>
      <sz val="12"/>
      <color theme="1"/>
      <name val="Calibri"/>
      <family val="2"/>
      <scheme val="minor"/>
    </font>
    <font>
      <sz val="11"/>
      <color theme="1"/>
      <name val="Calibri"/>
      <family val="2"/>
      <scheme val="minor"/>
    </font>
    <font>
      <u/>
      <sz val="11"/>
      <color theme="1"/>
      <name val="Calibri"/>
      <family val="2"/>
      <scheme val="minor"/>
    </font>
    <font>
      <b/>
      <sz val="14"/>
      <color theme="1"/>
      <name val="Calibri"/>
      <family val="2"/>
      <scheme val="minor"/>
    </font>
    <font>
      <sz val="12"/>
      <color theme="1"/>
      <name val="Calibri"/>
      <family val="2"/>
      <scheme val="minor"/>
    </font>
    <font>
      <b/>
      <sz val="16"/>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4" fontId="7" fillId="0" borderId="0" applyFont="0" applyFill="0" applyBorder="0" applyAlignment="0" applyProtection="0"/>
  </cellStyleXfs>
  <cellXfs count="53">
    <xf numFmtId="0" fontId="0" fillId="0" borderId="0" xfId="0"/>
    <xf numFmtId="0" fontId="2" fillId="0" borderId="0" xfId="0" applyFont="1"/>
    <xf numFmtId="0" fontId="1" fillId="0" borderId="0" xfId="0" applyFont="1"/>
    <xf numFmtId="0" fontId="4" fillId="0" borderId="0" xfId="0" applyFont="1"/>
    <xf numFmtId="0" fontId="5" fillId="0" borderId="0" xfId="0" applyFont="1"/>
    <xf numFmtId="0" fontId="5" fillId="0" borderId="0" xfId="0" applyFont="1" applyAlignment="1">
      <alignment horizontal="center"/>
    </xf>
    <xf numFmtId="0" fontId="0" fillId="0" borderId="0" xfId="0" applyAlignment="1">
      <alignment horizontal="center"/>
    </xf>
    <xf numFmtId="6" fontId="0" fillId="0" borderId="0" xfId="0" applyNumberFormat="1"/>
    <xf numFmtId="0" fontId="0" fillId="0" borderId="0" xfId="0" applyAlignment="1">
      <alignment horizontal="right"/>
    </xf>
    <xf numFmtId="0" fontId="6" fillId="0" borderId="0" xfId="0" applyFont="1"/>
    <xf numFmtId="8" fontId="0" fillId="0" borderId="0" xfId="0" applyNumberFormat="1"/>
    <xf numFmtId="9" fontId="0" fillId="0" borderId="0" xfId="0" applyNumberFormat="1" applyAlignment="1">
      <alignment horizontal="center"/>
    </xf>
    <xf numFmtId="0" fontId="5" fillId="0" borderId="0" xfId="0" applyFont="1" applyAlignment="1">
      <alignment horizontal="center" vertical="center"/>
    </xf>
    <xf numFmtId="165" fontId="0" fillId="0" borderId="0" xfId="0" applyNumberFormat="1" applyAlignment="1">
      <alignment horizontal="center"/>
    </xf>
    <xf numFmtId="0" fontId="1" fillId="0" borderId="0" xfId="0" applyFont="1" applyAlignment="1">
      <alignment horizontal="right"/>
    </xf>
    <xf numFmtId="6" fontId="1" fillId="0" borderId="0" xfId="0" applyNumberFormat="1" applyFont="1"/>
    <xf numFmtId="10" fontId="0" fillId="0" borderId="0" xfId="0" applyNumberFormat="1" applyAlignment="1">
      <alignment horizontal="center"/>
    </xf>
    <xf numFmtId="0" fontId="2" fillId="0" borderId="0" xfId="0" applyFont="1" applyAlignment="1">
      <alignment horizontal="left"/>
    </xf>
    <xf numFmtId="6" fontId="0" fillId="0" borderId="0" xfId="1" applyNumberFormat="1" applyFont="1"/>
    <xf numFmtId="6" fontId="6" fillId="0" borderId="0" xfId="0" applyNumberFormat="1" applyFont="1"/>
    <xf numFmtId="0" fontId="9" fillId="0" borderId="0" xfId="0" applyFont="1"/>
    <xf numFmtId="0" fontId="2" fillId="0" borderId="1" xfId="0" applyFont="1" applyBorder="1" applyAlignment="1">
      <alignment horizontal="center"/>
    </xf>
    <xf numFmtId="0" fontId="0" fillId="0" borderId="1" xfId="0" applyBorder="1"/>
    <xf numFmtId="6" fontId="2" fillId="0" borderId="0" xfId="0" applyNumberFormat="1" applyFont="1"/>
    <xf numFmtId="0" fontId="10" fillId="2" borderId="0" xfId="0" applyFont="1" applyFill="1"/>
    <xf numFmtId="0" fontId="10" fillId="0" borderId="0" xfId="0" applyFont="1"/>
    <xf numFmtId="0" fontId="8" fillId="0" borderId="0" xfId="0" applyFont="1"/>
    <xf numFmtId="14" fontId="0" fillId="0" borderId="0" xfId="0" applyNumberFormat="1"/>
    <xf numFmtId="0" fontId="10"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0" fillId="0" borderId="0" xfId="0" applyAlignment="1">
      <alignment horizontal="left" vertical="top"/>
    </xf>
    <xf numFmtId="0" fontId="0" fillId="0" borderId="0" xfId="0" applyAlignment="1">
      <alignment horizontal="left"/>
    </xf>
    <xf numFmtId="166" fontId="0" fillId="0" borderId="0" xfId="0" applyNumberFormat="1"/>
    <xf numFmtId="6" fontId="5" fillId="0" borderId="0" xfId="0" applyNumberFormat="1" applyFont="1"/>
    <xf numFmtId="166" fontId="5" fillId="0" borderId="0" xfId="1" applyNumberFormat="1" applyFont="1"/>
    <xf numFmtId="166" fontId="5" fillId="0" borderId="0" xfId="0" applyNumberFormat="1" applyFont="1"/>
    <xf numFmtId="0" fontId="0" fillId="0" borderId="0" xfId="0" applyAlignment="1">
      <alignment wrapText="1"/>
    </xf>
    <xf numFmtId="0" fontId="11" fillId="0" borderId="0" xfId="0" applyFont="1" applyAlignment="1">
      <alignment horizontal="center"/>
    </xf>
    <xf numFmtId="0" fontId="0" fillId="0" borderId="0" xfId="0" applyProtection="1">
      <protection locked="0"/>
    </xf>
    <xf numFmtId="0" fontId="0" fillId="0" borderId="0" xfId="0" applyAlignment="1" applyProtection="1">
      <alignment horizontal="center"/>
      <protection locked="0"/>
    </xf>
    <xf numFmtId="8" fontId="0" fillId="0" borderId="0" xfId="0" applyNumberFormat="1" applyProtection="1">
      <protection locked="0"/>
    </xf>
    <xf numFmtId="164" fontId="0" fillId="0" borderId="0" xfId="0" applyNumberFormat="1" applyAlignment="1" applyProtection="1">
      <alignment horizontal="center"/>
      <protection locked="0"/>
    </xf>
    <xf numFmtId="6" fontId="0" fillId="0" borderId="0" xfId="0" applyNumberFormat="1" applyProtection="1">
      <protection locked="0"/>
    </xf>
    <xf numFmtId="9"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2" fillId="0" borderId="0" xfId="0" applyFont="1" applyAlignment="1">
      <alignment vertical="center"/>
    </xf>
    <xf numFmtId="6" fontId="2" fillId="0" borderId="2" xfId="0" applyNumberFormat="1" applyFont="1" applyBorder="1"/>
    <xf numFmtId="0" fontId="3" fillId="0" borderId="0" xfId="0" applyFont="1" applyAlignment="1">
      <alignment horizontal="center"/>
    </xf>
    <xf numFmtId="0" fontId="2"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topLeftCell="A19" workbookViewId="0">
      <selection activeCell="B45" sqref="B45"/>
    </sheetView>
  </sheetViews>
  <sheetFormatPr defaultRowHeight="14.75" x14ac:dyDescent="0.75"/>
  <cols>
    <col min="1" max="1" width="34.1328125" customWidth="1"/>
    <col min="2" max="2" width="219.1328125" bestFit="1" customWidth="1"/>
  </cols>
  <sheetData>
    <row r="1" spans="1:2" ht="18.5" x14ac:dyDescent="0.9">
      <c r="A1" s="20" t="s">
        <v>41</v>
      </c>
    </row>
    <row r="4" spans="1:2" ht="18.5" x14ac:dyDescent="0.9">
      <c r="A4" s="20" t="s">
        <v>42</v>
      </c>
      <c r="B4" t="s">
        <v>43</v>
      </c>
    </row>
    <row r="5" spans="1:2" x14ac:dyDescent="0.75">
      <c r="B5" t="s">
        <v>44</v>
      </c>
    </row>
    <row r="6" spans="1:2" x14ac:dyDescent="0.75">
      <c r="B6" t="s">
        <v>45</v>
      </c>
    </row>
    <row r="9" spans="1:2" ht="16" x14ac:dyDescent="0.8">
      <c r="A9" s="1" t="s">
        <v>1</v>
      </c>
      <c r="B9" t="s">
        <v>46</v>
      </c>
    </row>
    <row r="10" spans="1:2" ht="16" x14ac:dyDescent="0.8">
      <c r="A10" s="25"/>
      <c r="B10" t="s">
        <v>106</v>
      </c>
    </row>
    <row r="11" spans="1:2" ht="16" x14ac:dyDescent="0.8">
      <c r="A11" s="25"/>
      <c r="B11" s="2" t="s">
        <v>53</v>
      </c>
    </row>
    <row r="12" spans="1:2" ht="16" x14ac:dyDescent="0.8">
      <c r="A12" s="25"/>
    </row>
    <row r="13" spans="1:2" ht="16" x14ac:dyDescent="0.8">
      <c r="A13" s="25"/>
    </row>
    <row r="14" spans="1:2" ht="16" x14ac:dyDescent="0.8">
      <c r="A14" s="1" t="s">
        <v>2</v>
      </c>
      <c r="B14" t="s">
        <v>47</v>
      </c>
    </row>
    <row r="15" spans="1:2" ht="16" x14ac:dyDescent="0.8">
      <c r="A15" s="25"/>
      <c r="B15" t="s">
        <v>49</v>
      </c>
    </row>
    <row r="16" spans="1:2" ht="16" x14ac:dyDescent="0.8">
      <c r="A16" s="25"/>
      <c r="B16" t="s">
        <v>48</v>
      </c>
    </row>
    <row r="17" spans="1:2" ht="16" x14ac:dyDescent="0.8">
      <c r="A17" s="25"/>
      <c r="B17" s="2" t="s">
        <v>54</v>
      </c>
    </row>
    <row r="18" spans="1:2" ht="16" x14ac:dyDescent="0.8">
      <c r="A18" s="25"/>
    </row>
    <row r="19" spans="1:2" ht="16" x14ac:dyDescent="0.8">
      <c r="A19" s="25"/>
    </row>
    <row r="20" spans="1:2" ht="16" x14ac:dyDescent="0.8">
      <c r="A20" s="17" t="s">
        <v>132</v>
      </c>
      <c r="B20" t="s">
        <v>127</v>
      </c>
    </row>
    <row r="21" spans="1:2" x14ac:dyDescent="0.75">
      <c r="B21" t="s">
        <v>50</v>
      </c>
    </row>
    <row r="22" spans="1:2" x14ac:dyDescent="0.75">
      <c r="B22" t="s">
        <v>24</v>
      </c>
    </row>
    <row r="23" spans="1:2" x14ac:dyDescent="0.75">
      <c r="B23" t="s">
        <v>51</v>
      </c>
    </row>
    <row r="24" spans="1:2" x14ac:dyDescent="0.75">
      <c r="B24" t="s">
        <v>107</v>
      </c>
    </row>
    <row r="25" spans="1:2" x14ac:dyDescent="0.75">
      <c r="B25" t="s">
        <v>52</v>
      </c>
    </row>
    <row r="26" spans="1:2" x14ac:dyDescent="0.75">
      <c r="B26" s="2" t="s">
        <v>55</v>
      </c>
    </row>
    <row r="29" spans="1:2" ht="16" x14ac:dyDescent="0.8">
      <c r="A29" s="17" t="s">
        <v>133</v>
      </c>
      <c r="B29" s="2" t="s">
        <v>108</v>
      </c>
    </row>
    <row r="31" spans="1:2" ht="16" x14ac:dyDescent="0.8">
      <c r="A31" s="1" t="s">
        <v>134</v>
      </c>
      <c r="B31" t="s">
        <v>112</v>
      </c>
    </row>
    <row r="32" spans="1:2" x14ac:dyDescent="0.75">
      <c r="B32" s="2" t="s">
        <v>111</v>
      </c>
    </row>
    <row r="33" spans="1:2" x14ac:dyDescent="0.75">
      <c r="B33" s="2"/>
    </row>
    <row r="34" spans="1:2" ht="16" x14ac:dyDescent="0.8">
      <c r="A34" s="1" t="s">
        <v>140</v>
      </c>
      <c r="B34" t="s">
        <v>143</v>
      </c>
    </row>
    <row r="35" spans="1:2" x14ac:dyDescent="0.75">
      <c r="B35" s="2" t="s">
        <v>113</v>
      </c>
    </row>
    <row r="36" spans="1:2" x14ac:dyDescent="0.75">
      <c r="B36" s="2"/>
    </row>
    <row r="37" spans="1:2" ht="16" x14ac:dyDescent="0.8">
      <c r="A37" s="1" t="s">
        <v>136</v>
      </c>
      <c r="B37" t="s">
        <v>114</v>
      </c>
    </row>
    <row r="38" spans="1:2" x14ac:dyDescent="0.75">
      <c r="B38" s="2" t="s">
        <v>115</v>
      </c>
    </row>
    <row r="39" spans="1:2" x14ac:dyDescent="0.75">
      <c r="B39" s="2"/>
    </row>
    <row r="40" spans="1:2" ht="16" x14ac:dyDescent="0.8">
      <c r="A40" s="1" t="s">
        <v>141</v>
      </c>
      <c r="B40" t="s">
        <v>116</v>
      </c>
    </row>
    <row r="41" spans="1:2" x14ac:dyDescent="0.75">
      <c r="B41" s="2" t="s">
        <v>115</v>
      </c>
    </row>
    <row r="42" spans="1:2" x14ac:dyDescent="0.75">
      <c r="B42" s="2" t="s">
        <v>117</v>
      </c>
    </row>
    <row r="43" spans="1:2" x14ac:dyDescent="0.75">
      <c r="B43" s="2"/>
    </row>
    <row r="44" spans="1:2" ht="16" x14ac:dyDescent="0.8">
      <c r="A44" s="17" t="s">
        <v>138</v>
      </c>
      <c r="B44" t="s">
        <v>125</v>
      </c>
    </row>
    <row r="45" spans="1:2" x14ac:dyDescent="0.75">
      <c r="B45" t="s">
        <v>32</v>
      </c>
    </row>
    <row r="46" spans="1:2" x14ac:dyDescent="0.75">
      <c r="B46" s="2" t="s">
        <v>128</v>
      </c>
    </row>
    <row r="48" spans="1:2" ht="16" x14ac:dyDescent="0.8">
      <c r="A48" s="1" t="s">
        <v>121</v>
      </c>
      <c r="B48" t="s">
        <v>120</v>
      </c>
    </row>
    <row r="49" spans="1:10" ht="15" customHeight="1" x14ac:dyDescent="1">
      <c r="A49" s="17"/>
      <c r="C49" s="3"/>
      <c r="D49" s="3"/>
      <c r="E49" s="3"/>
      <c r="F49" s="3"/>
      <c r="G49" s="3"/>
      <c r="H49" s="3"/>
    </row>
    <row r="50" spans="1:10" ht="15" customHeight="1" x14ac:dyDescent="1">
      <c r="A50" s="1" t="s">
        <v>122</v>
      </c>
      <c r="B50" t="s">
        <v>129</v>
      </c>
      <c r="C50" s="3"/>
      <c r="D50" s="3"/>
      <c r="E50" s="3"/>
      <c r="F50" s="3"/>
      <c r="G50" s="3"/>
      <c r="H50" s="3"/>
    </row>
    <row r="51" spans="1:10" ht="15" customHeight="1" x14ac:dyDescent="1">
      <c r="C51" s="3"/>
      <c r="D51" s="3"/>
      <c r="E51" s="3"/>
      <c r="F51" s="3"/>
      <c r="G51" s="3"/>
      <c r="H51" s="3"/>
    </row>
    <row r="52" spans="1:10" ht="15" customHeight="1" x14ac:dyDescent="1">
      <c r="C52" s="3"/>
      <c r="D52" s="3"/>
      <c r="E52" s="3"/>
      <c r="F52" s="3"/>
      <c r="G52" s="3"/>
      <c r="H52" s="3"/>
    </row>
    <row r="53" spans="1:10" ht="15" customHeight="1" x14ac:dyDescent="0.75">
      <c r="B53" s="2"/>
    </row>
    <row r="54" spans="1:10" ht="15" customHeight="1" x14ac:dyDescent="0.75"/>
    <row r="55" spans="1:10" ht="15" customHeight="1" x14ac:dyDescent="0.75"/>
    <row r="56" spans="1:10" ht="15" customHeight="1" x14ac:dyDescent="0.75"/>
    <row r="58" spans="1:10" ht="16" x14ac:dyDescent="0.8">
      <c r="A58" s="28" t="s">
        <v>118</v>
      </c>
      <c r="J58"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92"/>
  <sheetViews>
    <sheetView workbookViewId="0">
      <selection activeCell="B84" sqref="B84"/>
    </sheetView>
  </sheetViews>
  <sheetFormatPr defaultRowHeight="14.75" x14ac:dyDescent="0.75"/>
  <cols>
    <col min="1" max="1" width="40" customWidth="1"/>
    <col min="2" max="2" width="31.26953125" bestFit="1" customWidth="1"/>
    <col min="3" max="3" width="9" customWidth="1"/>
    <col min="5" max="5" width="10.7265625" customWidth="1"/>
    <col min="6" max="6" width="17.26953125" customWidth="1"/>
    <col min="7" max="7" width="9" customWidth="1"/>
    <col min="8" max="8" width="16.1328125" customWidth="1"/>
    <col min="9" max="9" width="17.86328125" customWidth="1"/>
    <col min="10" max="10" width="19" customWidth="1"/>
    <col min="12" max="12" width="10.40625" customWidth="1"/>
    <col min="14" max="14" width="11.54296875" hidden="1" customWidth="1"/>
    <col min="15" max="15" width="0" hidden="1" customWidth="1"/>
    <col min="16" max="16" width="13.26953125" customWidth="1"/>
    <col min="18" max="18" width="13" customWidth="1"/>
  </cols>
  <sheetData>
    <row r="1" spans="1:20" ht="21" customHeight="1" x14ac:dyDescent="1">
      <c r="A1" s="48" t="s">
        <v>93</v>
      </c>
      <c r="B1" s="48"/>
      <c r="C1" s="48"/>
      <c r="D1" s="48"/>
      <c r="E1" s="48"/>
      <c r="F1" s="48"/>
      <c r="G1" s="48"/>
      <c r="H1" s="48"/>
      <c r="I1" s="48"/>
      <c r="J1" s="48"/>
      <c r="K1" s="48"/>
      <c r="L1" s="48"/>
      <c r="M1" s="48"/>
      <c r="N1" s="48"/>
      <c r="O1" s="48"/>
      <c r="P1" s="48"/>
      <c r="Q1" s="48"/>
      <c r="R1" s="48"/>
      <c r="S1" s="48"/>
      <c r="T1" s="48"/>
    </row>
    <row r="2" spans="1:20" ht="21" customHeight="1" x14ac:dyDescent="1">
      <c r="A2" s="48" t="s">
        <v>139</v>
      </c>
      <c r="B2" s="48"/>
      <c r="C2" s="48"/>
      <c r="D2" s="48"/>
      <c r="E2" s="48"/>
      <c r="F2" s="48"/>
      <c r="G2" s="48"/>
      <c r="H2" s="48"/>
      <c r="I2" s="48"/>
      <c r="J2" s="48"/>
      <c r="K2" s="48"/>
      <c r="L2" s="48"/>
      <c r="M2" s="48"/>
      <c r="N2" s="48"/>
      <c r="O2" s="48"/>
      <c r="P2" s="48"/>
      <c r="Q2" s="48"/>
      <c r="R2" s="48"/>
      <c r="S2" s="48"/>
      <c r="T2" s="48"/>
    </row>
    <row r="3" spans="1:20" ht="21" customHeight="1" x14ac:dyDescent="1">
      <c r="A3" s="48" t="s">
        <v>86</v>
      </c>
      <c r="B3" s="48"/>
      <c r="C3" s="48"/>
      <c r="D3" s="48"/>
      <c r="E3" s="48"/>
      <c r="F3" s="48"/>
      <c r="G3" s="48"/>
      <c r="H3" s="48"/>
      <c r="I3" s="48"/>
      <c r="J3" s="48"/>
      <c r="K3" s="48"/>
      <c r="L3" s="48"/>
      <c r="M3" s="48"/>
      <c r="N3" s="48"/>
      <c r="O3" s="48"/>
      <c r="P3" s="48"/>
      <c r="Q3" s="48"/>
      <c r="R3" s="48"/>
      <c r="S3" s="48"/>
      <c r="T3" s="48"/>
    </row>
    <row r="4" spans="1:20" ht="21" customHeight="1" x14ac:dyDescent="1">
      <c r="A4" s="48" t="s">
        <v>87</v>
      </c>
      <c r="B4" s="48"/>
      <c r="C4" s="48"/>
      <c r="D4" s="48"/>
      <c r="E4" s="48"/>
      <c r="F4" s="48"/>
      <c r="G4" s="48"/>
      <c r="H4" s="48"/>
      <c r="I4" s="48"/>
      <c r="J4" s="48"/>
      <c r="K4" s="48"/>
      <c r="L4" s="48"/>
      <c r="M4" s="48"/>
      <c r="N4" s="48"/>
      <c r="O4" s="48"/>
      <c r="P4" s="48"/>
      <c r="Q4" s="48"/>
      <c r="R4" s="48"/>
      <c r="S4" s="48"/>
      <c r="T4" s="48"/>
    </row>
    <row r="5" spans="1:20" ht="21" customHeight="1" x14ac:dyDescent="1">
      <c r="A5" s="38" t="s">
        <v>88</v>
      </c>
      <c r="B5" s="29">
        <v>10</v>
      </c>
      <c r="C5" s="29"/>
      <c r="D5" s="29"/>
      <c r="E5" s="29"/>
      <c r="F5" s="29"/>
      <c r="G5" s="29"/>
      <c r="H5" s="29"/>
      <c r="I5" s="29"/>
      <c r="J5" s="29"/>
      <c r="K5" s="29"/>
      <c r="L5" s="29"/>
      <c r="M5" s="29"/>
      <c r="N5" s="29"/>
      <c r="O5" s="29"/>
      <c r="P5" s="29"/>
      <c r="Q5" s="29"/>
      <c r="R5" s="29"/>
      <c r="S5" s="29"/>
      <c r="T5" s="29"/>
    </row>
    <row r="6" spans="1:20" ht="21" customHeight="1" x14ac:dyDescent="1">
      <c r="A6" s="29" t="s">
        <v>89</v>
      </c>
      <c r="B6" s="29">
        <v>15</v>
      </c>
      <c r="C6" s="29"/>
      <c r="D6" s="29"/>
      <c r="E6" s="29"/>
      <c r="F6" s="29"/>
      <c r="G6" s="29"/>
      <c r="H6" s="29"/>
      <c r="I6" s="29"/>
      <c r="J6" s="29"/>
      <c r="K6" s="29"/>
      <c r="L6" s="29"/>
      <c r="M6" s="29"/>
      <c r="N6" s="29"/>
      <c r="O6" s="29"/>
      <c r="P6" s="29"/>
      <c r="Q6" s="29"/>
      <c r="R6" s="29"/>
      <c r="S6" s="29"/>
      <c r="T6" s="29"/>
    </row>
    <row r="8" spans="1:20" ht="18.5" x14ac:dyDescent="0.9">
      <c r="A8" s="20" t="s">
        <v>0</v>
      </c>
    </row>
    <row r="10" spans="1:20" ht="16" x14ac:dyDescent="0.8">
      <c r="A10" s="1" t="s">
        <v>1</v>
      </c>
    </row>
    <row r="11" spans="1:20" ht="16" x14ac:dyDescent="0.8">
      <c r="B11" s="9" t="s">
        <v>4</v>
      </c>
    </row>
    <row r="12" spans="1:20" x14ac:dyDescent="0.75">
      <c r="B12" s="4" t="s">
        <v>5</v>
      </c>
      <c r="D12" s="5" t="s">
        <v>6</v>
      </c>
      <c r="F12" s="5" t="s">
        <v>7</v>
      </c>
      <c r="G12" s="5"/>
      <c r="H12" s="12" t="s">
        <v>12</v>
      </c>
      <c r="J12" s="5" t="s">
        <v>78</v>
      </c>
      <c r="L12" s="5" t="s">
        <v>8</v>
      </c>
      <c r="N12" s="5" t="s">
        <v>9</v>
      </c>
      <c r="P12" s="4" t="s">
        <v>10</v>
      </c>
      <c r="R12" s="5" t="s">
        <v>11</v>
      </c>
    </row>
    <row r="13" spans="1:20" x14ac:dyDescent="0.75">
      <c r="A13" s="8" t="s">
        <v>3</v>
      </c>
      <c r="B13" s="39" t="s">
        <v>57</v>
      </c>
      <c r="C13" s="39"/>
      <c r="D13" s="40">
        <v>1</v>
      </c>
      <c r="E13" s="39"/>
      <c r="F13" s="41">
        <v>30</v>
      </c>
      <c r="G13" s="41"/>
      <c r="H13" s="42">
        <v>1</v>
      </c>
      <c r="I13" s="39"/>
      <c r="J13" s="41">
        <f>F13*40</f>
        <v>1200</v>
      </c>
      <c r="K13" s="39"/>
      <c r="L13" s="40">
        <v>2</v>
      </c>
      <c r="M13" s="39"/>
      <c r="N13" s="43">
        <f>F13*2080</f>
        <v>62400</v>
      </c>
      <c r="O13" s="39"/>
      <c r="P13" s="44">
        <f>H13</f>
        <v>1</v>
      </c>
      <c r="Q13" s="39"/>
      <c r="R13" s="7">
        <f>J13*L13*P13</f>
        <v>2400</v>
      </c>
    </row>
    <row r="14" spans="1:20" x14ac:dyDescent="0.75">
      <c r="B14" s="39" t="s">
        <v>58</v>
      </c>
      <c r="C14" s="39"/>
      <c r="D14" s="40">
        <v>1</v>
      </c>
      <c r="E14" s="39"/>
      <c r="F14" s="41">
        <v>25</v>
      </c>
      <c r="G14" s="39"/>
      <c r="H14" s="45">
        <v>1</v>
      </c>
      <c r="I14" s="39"/>
      <c r="J14" s="41">
        <f t="shared" ref="J14:J17" si="0">F14*40</f>
        <v>1000</v>
      </c>
      <c r="K14" s="39"/>
      <c r="L14" s="40">
        <v>2</v>
      </c>
      <c r="M14" s="39"/>
      <c r="N14" s="43">
        <f t="shared" ref="N14:N17" si="1">F14*2080</f>
        <v>52000</v>
      </c>
      <c r="O14" s="39"/>
      <c r="P14" s="44">
        <f t="shared" ref="P14:P17" si="2">H14</f>
        <v>1</v>
      </c>
      <c r="Q14" s="39"/>
      <c r="R14" s="7">
        <f t="shared" ref="R14:R17" si="3">J14*L14*P14</f>
        <v>2000</v>
      </c>
    </row>
    <row r="15" spans="1:20" ht="14.25" customHeight="1" x14ac:dyDescent="0.75">
      <c r="B15" s="39" t="s">
        <v>56</v>
      </c>
      <c r="C15" s="39"/>
      <c r="D15" s="40">
        <v>1</v>
      </c>
      <c r="E15" s="39"/>
      <c r="F15" s="41">
        <v>23</v>
      </c>
      <c r="G15" s="39"/>
      <c r="H15" s="45">
        <v>0.5</v>
      </c>
      <c r="I15" s="39"/>
      <c r="J15" s="41">
        <f t="shared" si="0"/>
        <v>920</v>
      </c>
      <c r="K15" s="39"/>
      <c r="L15" s="40">
        <v>4</v>
      </c>
      <c r="M15" s="39"/>
      <c r="N15" s="43">
        <f t="shared" si="1"/>
        <v>47840</v>
      </c>
      <c r="O15" s="39"/>
      <c r="P15" s="44">
        <f t="shared" si="2"/>
        <v>0.5</v>
      </c>
      <c r="Q15" s="39"/>
      <c r="R15" s="7">
        <f t="shared" si="3"/>
        <v>1840</v>
      </c>
    </row>
    <row r="16" spans="1:20" ht="14.25" customHeight="1" x14ac:dyDescent="0.75">
      <c r="B16" s="39" t="s">
        <v>82</v>
      </c>
      <c r="C16" s="39"/>
      <c r="D16" s="40">
        <v>1</v>
      </c>
      <c r="E16" s="39"/>
      <c r="F16" s="41">
        <v>20</v>
      </c>
      <c r="G16" s="39"/>
      <c r="H16" s="45">
        <v>0.5</v>
      </c>
      <c r="I16" s="39"/>
      <c r="J16" s="41">
        <f>F16*40</f>
        <v>800</v>
      </c>
      <c r="K16" s="39"/>
      <c r="L16" s="40">
        <v>2</v>
      </c>
      <c r="M16" s="39"/>
      <c r="N16" s="43"/>
      <c r="O16" s="39"/>
      <c r="P16" s="44">
        <v>0.5</v>
      </c>
      <c r="Q16" s="39"/>
      <c r="R16" s="7">
        <f t="shared" si="3"/>
        <v>800</v>
      </c>
    </row>
    <row r="17" spans="1:18" x14ac:dyDescent="0.75">
      <c r="B17" s="39" t="s">
        <v>59</v>
      </c>
      <c r="C17" s="39"/>
      <c r="D17" s="40">
        <v>1</v>
      </c>
      <c r="E17" s="39"/>
      <c r="F17" s="41">
        <v>45</v>
      </c>
      <c r="G17" s="39"/>
      <c r="H17" s="45">
        <v>0.25</v>
      </c>
      <c r="I17" s="39"/>
      <c r="J17" s="41">
        <f t="shared" si="0"/>
        <v>1800</v>
      </c>
      <c r="K17" s="39"/>
      <c r="L17" s="40">
        <v>4</v>
      </c>
      <c r="M17" s="39"/>
      <c r="N17" s="43">
        <f t="shared" si="1"/>
        <v>93600</v>
      </c>
      <c r="O17" s="39"/>
      <c r="P17" s="44">
        <f t="shared" si="2"/>
        <v>0.25</v>
      </c>
      <c r="Q17" s="39"/>
      <c r="R17" s="7">
        <f t="shared" si="3"/>
        <v>1800</v>
      </c>
    </row>
    <row r="18" spans="1:18" x14ac:dyDescent="0.75">
      <c r="D18" s="6"/>
      <c r="F18" s="10"/>
      <c r="H18" s="13"/>
      <c r="J18" s="10"/>
      <c r="L18" s="6"/>
      <c r="N18" s="7"/>
      <c r="P18" s="11"/>
      <c r="R18" s="7"/>
    </row>
    <row r="19" spans="1:18" x14ac:dyDescent="0.75">
      <c r="A19" s="14" t="s">
        <v>13</v>
      </c>
      <c r="D19" s="6">
        <f>SUM(D13:D18)</f>
        <v>5</v>
      </c>
      <c r="F19" s="10"/>
      <c r="H19" s="13"/>
      <c r="J19" s="10"/>
      <c r="L19" s="6"/>
      <c r="N19" s="7"/>
      <c r="P19" s="11"/>
      <c r="R19" s="15">
        <f>SUM(R13:R18)</f>
        <v>8840</v>
      </c>
    </row>
    <row r="22" spans="1:18" ht="16" x14ac:dyDescent="0.8">
      <c r="A22" s="1" t="s">
        <v>2</v>
      </c>
    </row>
    <row r="23" spans="1:18" ht="16" x14ac:dyDescent="0.8">
      <c r="A23" s="8" t="s">
        <v>3</v>
      </c>
      <c r="B23" s="9" t="s">
        <v>14</v>
      </c>
      <c r="C23" s="5" t="s">
        <v>16</v>
      </c>
      <c r="J23" s="5" t="s">
        <v>17</v>
      </c>
      <c r="R23" s="5" t="s">
        <v>18</v>
      </c>
    </row>
    <row r="24" spans="1:18" x14ac:dyDescent="0.75">
      <c r="B24" t="s">
        <v>15</v>
      </c>
      <c r="C24" s="16">
        <v>7.6499999999999999E-2</v>
      </c>
      <c r="J24" s="7" t="s">
        <v>94</v>
      </c>
      <c r="R24" s="7">
        <f>$R$19*C24</f>
        <v>676.26</v>
      </c>
    </row>
    <row r="25" spans="1:18" x14ac:dyDescent="0.75">
      <c r="B25" t="s">
        <v>19</v>
      </c>
      <c r="C25" s="16">
        <v>2.1680000000000001E-2</v>
      </c>
      <c r="J25" s="7" t="s">
        <v>95</v>
      </c>
      <c r="R25" s="7">
        <f t="shared" ref="R25:R27" si="4">$R$19*C25</f>
        <v>191.65120000000002</v>
      </c>
    </row>
    <row r="26" spans="1:18" x14ac:dyDescent="0.75">
      <c r="B26" t="s">
        <v>20</v>
      </c>
      <c r="C26" s="11">
        <v>0.14000000000000001</v>
      </c>
      <c r="J26" s="7" t="s">
        <v>96</v>
      </c>
      <c r="R26" s="7">
        <f t="shared" si="4"/>
        <v>1237.6000000000001</v>
      </c>
    </row>
    <row r="27" spans="1:18" x14ac:dyDescent="0.75">
      <c r="B27" t="s">
        <v>21</v>
      </c>
      <c r="C27" s="11">
        <v>0.03</v>
      </c>
      <c r="J27" s="7" t="s">
        <v>97</v>
      </c>
      <c r="R27" s="7">
        <f t="shared" si="4"/>
        <v>265.2</v>
      </c>
    </row>
    <row r="28" spans="1:18" x14ac:dyDescent="0.75">
      <c r="B28" t="s">
        <v>22</v>
      </c>
      <c r="C28" s="11"/>
      <c r="J28" s="6"/>
      <c r="R28" s="7"/>
    </row>
    <row r="29" spans="1:18" x14ac:dyDescent="0.75">
      <c r="A29" s="14" t="s">
        <v>23</v>
      </c>
      <c r="R29" s="15">
        <f>SUM(R24:R28)</f>
        <v>2370.7111999999997</v>
      </c>
    </row>
    <row r="30" spans="1:18" x14ac:dyDescent="0.75">
      <c r="A30" s="14"/>
      <c r="B30" s="2"/>
    </row>
    <row r="31" spans="1:18" ht="16" x14ac:dyDescent="0.8">
      <c r="A31" s="1" t="s">
        <v>34</v>
      </c>
      <c r="B31" s="2"/>
      <c r="R31" s="19">
        <f>SUM(R19+R29)</f>
        <v>11210.7112</v>
      </c>
    </row>
    <row r="32" spans="1:18" x14ac:dyDescent="0.75">
      <c r="A32" s="14"/>
    </row>
    <row r="33" spans="1:12" ht="16" x14ac:dyDescent="0.8">
      <c r="A33" s="17" t="s">
        <v>132</v>
      </c>
      <c r="K33" s="7"/>
      <c r="L33" s="7"/>
    </row>
    <row r="34" spans="1:12" ht="16" x14ac:dyDescent="0.8">
      <c r="A34" s="8" t="s">
        <v>3</v>
      </c>
      <c r="B34" s="9" t="s">
        <v>25</v>
      </c>
      <c r="F34" s="5" t="s">
        <v>17</v>
      </c>
      <c r="K34" s="7"/>
      <c r="L34" s="5" t="s">
        <v>18</v>
      </c>
    </row>
    <row r="35" spans="1:12" x14ac:dyDescent="0.75">
      <c r="A35" s="8"/>
      <c r="B35" t="s">
        <v>92</v>
      </c>
      <c r="F35" t="s">
        <v>98</v>
      </c>
      <c r="K35" s="7"/>
      <c r="L35" s="7">
        <f>(300*2)/2</f>
        <v>300</v>
      </c>
    </row>
    <row r="36" spans="1:12" x14ac:dyDescent="0.75">
      <c r="A36" s="8"/>
      <c r="K36" s="7"/>
      <c r="L36" s="7">
        <v>500</v>
      </c>
    </row>
    <row r="37" spans="1:12" x14ac:dyDescent="0.75">
      <c r="A37" s="8"/>
      <c r="K37" s="7"/>
      <c r="L37" s="7"/>
    </row>
    <row r="38" spans="1:12" x14ac:dyDescent="0.75">
      <c r="A38" s="14" t="s">
        <v>26</v>
      </c>
      <c r="K38" s="7"/>
      <c r="L38" s="34">
        <f>SUM(L35:L37)</f>
        <v>800</v>
      </c>
    </row>
    <row r="39" spans="1:12" x14ac:dyDescent="0.75">
      <c r="A39" s="14"/>
      <c r="K39" s="7"/>
      <c r="L39" s="15"/>
    </row>
    <row r="40" spans="1:12" ht="16" x14ac:dyDescent="0.8">
      <c r="A40" s="17" t="s">
        <v>133</v>
      </c>
      <c r="B40" s="2"/>
      <c r="H40" s="7"/>
    </row>
    <row r="41" spans="1:12" ht="16" x14ac:dyDescent="0.8">
      <c r="A41" s="8" t="s">
        <v>3</v>
      </c>
      <c r="B41" s="9" t="s">
        <v>30</v>
      </c>
      <c r="D41" s="5"/>
      <c r="F41" s="5" t="s">
        <v>17</v>
      </c>
      <c r="H41" s="7"/>
      <c r="J41" s="5" t="s">
        <v>18</v>
      </c>
    </row>
    <row r="42" spans="1:12" x14ac:dyDescent="0.75">
      <c r="A42" s="14"/>
      <c r="B42" t="s">
        <v>92</v>
      </c>
      <c r="F42" t="s">
        <v>98</v>
      </c>
      <c r="H42" s="7"/>
      <c r="J42" s="18">
        <f>500/2</f>
        <v>250</v>
      </c>
    </row>
    <row r="43" spans="1:12" x14ac:dyDescent="0.75">
      <c r="A43" s="14"/>
      <c r="G43" s="7"/>
      <c r="H43" s="7"/>
      <c r="J43" s="18"/>
    </row>
    <row r="44" spans="1:12" x14ac:dyDescent="0.75">
      <c r="A44" s="14"/>
      <c r="H44" s="7"/>
      <c r="J44" s="18"/>
    </row>
    <row r="45" spans="1:12" x14ac:dyDescent="0.75">
      <c r="A45" s="14" t="s">
        <v>31</v>
      </c>
      <c r="B45" s="2"/>
      <c r="H45" s="7"/>
      <c r="J45" s="35">
        <f>SUM(J42:J44)</f>
        <v>250</v>
      </c>
    </row>
    <row r="46" spans="1:12" x14ac:dyDescent="0.75">
      <c r="A46" s="14"/>
      <c r="K46" s="7"/>
      <c r="L46" s="15"/>
    </row>
    <row r="47" spans="1:12" x14ac:dyDescent="0.75">
      <c r="A47" s="30" t="s">
        <v>134</v>
      </c>
      <c r="F47" s="5" t="s">
        <v>63</v>
      </c>
      <c r="J47" s="5" t="s">
        <v>65</v>
      </c>
      <c r="K47" s="7"/>
      <c r="L47" s="15"/>
    </row>
    <row r="48" spans="1:12" x14ac:dyDescent="0.75">
      <c r="B48" s="31" t="s">
        <v>60</v>
      </c>
      <c r="F48" t="s">
        <v>66</v>
      </c>
      <c r="J48" s="33">
        <f>125*20</f>
        <v>2500</v>
      </c>
      <c r="K48" s="7"/>
      <c r="L48" s="15"/>
    </row>
    <row r="49" spans="1:12" x14ac:dyDescent="0.75">
      <c r="B49" s="32" t="s">
        <v>62</v>
      </c>
      <c r="F49" t="s">
        <v>64</v>
      </c>
      <c r="J49" s="33">
        <f>75*20</f>
        <v>1500</v>
      </c>
      <c r="K49" s="7"/>
      <c r="L49" s="15"/>
    </row>
    <row r="50" spans="1:12" x14ac:dyDescent="0.75">
      <c r="B50" s="32" t="s">
        <v>61</v>
      </c>
      <c r="F50" t="s">
        <v>69</v>
      </c>
      <c r="J50" s="33">
        <f>50*20</f>
        <v>1000</v>
      </c>
      <c r="K50" s="7"/>
      <c r="L50" s="15"/>
    </row>
    <row r="51" spans="1:12" x14ac:dyDescent="0.75">
      <c r="A51" s="8"/>
      <c r="E51" s="26"/>
      <c r="K51" s="7"/>
      <c r="L51" s="15"/>
    </row>
    <row r="52" spans="1:12" x14ac:dyDescent="0.75">
      <c r="A52" s="14" t="s">
        <v>67</v>
      </c>
      <c r="J52" s="35">
        <f>SUM(J48:J51)</f>
        <v>5000</v>
      </c>
      <c r="K52" s="7"/>
      <c r="L52" s="15"/>
    </row>
    <row r="53" spans="1:12" x14ac:dyDescent="0.75">
      <c r="A53" s="14"/>
      <c r="K53" s="7"/>
      <c r="L53" s="15"/>
    </row>
    <row r="54" spans="1:12" x14ac:dyDescent="0.75">
      <c r="A54" s="30" t="s">
        <v>135</v>
      </c>
      <c r="F54" s="5" t="s">
        <v>17</v>
      </c>
      <c r="K54" s="7"/>
      <c r="L54" s="15"/>
    </row>
    <row r="55" spans="1:12" x14ac:dyDescent="0.75">
      <c r="A55" s="14"/>
      <c r="B55" t="s">
        <v>68</v>
      </c>
      <c r="F55" t="s">
        <v>79</v>
      </c>
      <c r="J55" s="33">
        <f>50*20</f>
        <v>1000</v>
      </c>
      <c r="K55" s="7"/>
      <c r="L55" s="15"/>
    </row>
    <row r="56" spans="1:12" x14ac:dyDescent="0.75">
      <c r="A56" s="14"/>
      <c r="B56" t="s">
        <v>91</v>
      </c>
      <c r="F56" t="s">
        <v>80</v>
      </c>
      <c r="J56" s="33">
        <f>50*20</f>
        <v>1000</v>
      </c>
      <c r="K56" s="7"/>
      <c r="L56" s="15"/>
    </row>
    <row r="57" spans="1:12" x14ac:dyDescent="0.75">
      <c r="A57" s="14" t="s">
        <v>70</v>
      </c>
      <c r="J57" s="36">
        <f>SUM(J55:J56)</f>
        <v>2000</v>
      </c>
      <c r="K57" s="7"/>
      <c r="L57" s="15"/>
    </row>
    <row r="58" spans="1:12" x14ac:dyDescent="0.75">
      <c r="A58" s="14"/>
      <c r="K58" s="7"/>
      <c r="L58" s="15"/>
    </row>
    <row r="59" spans="1:12" ht="16" x14ac:dyDescent="0.8">
      <c r="A59" s="17" t="s">
        <v>136</v>
      </c>
      <c r="K59" s="7"/>
      <c r="L59" s="7"/>
    </row>
    <row r="60" spans="1:12" ht="16" x14ac:dyDescent="0.8">
      <c r="A60" s="8" t="s">
        <v>3</v>
      </c>
      <c r="B60" s="9" t="s">
        <v>27</v>
      </c>
      <c r="F60" s="5" t="s">
        <v>17</v>
      </c>
      <c r="J60" s="5" t="s">
        <v>18</v>
      </c>
      <c r="K60" s="7"/>
      <c r="L60" s="7"/>
    </row>
    <row r="61" spans="1:12" x14ac:dyDescent="0.75">
      <c r="A61" s="14"/>
      <c r="B61" t="s">
        <v>71</v>
      </c>
      <c r="F61" t="s">
        <v>72</v>
      </c>
      <c r="J61" s="7">
        <f>20*10</f>
        <v>200</v>
      </c>
    </row>
    <row r="62" spans="1:12" x14ac:dyDescent="0.75">
      <c r="A62" s="14"/>
      <c r="B62" t="s">
        <v>28</v>
      </c>
      <c r="F62" t="s">
        <v>81</v>
      </c>
      <c r="J62" s="7">
        <f>110*20</f>
        <v>2200</v>
      </c>
    </row>
    <row r="63" spans="1:12" x14ac:dyDescent="0.75">
      <c r="A63" s="14" t="s">
        <v>29</v>
      </c>
      <c r="J63" s="34">
        <f>SUM(J61:J62)</f>
        <v>2400</v>
      </c>
    </row>
    <row r="64" spans="1:12" x14ac:dyDescent="0.75">
      <c r="A64" s="14"/>
      <c r="B64" s="2"/>
      <c r="H64" s="7"/>
    </row>
    <row r="65" spans="1:10" x14ac:dyDescent="0.75">
      <c r="A65" s="2" t="s">
        <v>137</v>
      </c>
      <c r="F65" s="5" t="s">
        <v>17</v>
      </c>
      <c r="J65" s="5" t="s">
        <v>18</v>
      </c>
    </row>
    <row r="66" spans="1:10" x14ac:dyDescent="0.75">
      <c r="A66" s="2"/>
      <c r="B66" t="s">
        <v>73</v>
      </c>
      <c r="F66" t="s">
        <v>90</v>
      </c>
      <c r="H66" s="7"/>
      <c r="J66" s="33">
        <f>80*20</f>
        <v>1600</v>
      </c>
    </row>
    <row r="67" spans="1:10" x14ac:dyDescent="0.75">
      <c r="A67" s="2"/>
      <c r="B67" t="s">
        <v>74</v>
      </c>
      <c r="F67" t="s">
        <v>77</v>
      </c>
      <c r="H67" s="7"/>
      <c r="J67" s="33">
        <f>60*20</f>
        <v>1200</v>
      </c>
    </row>
    <row r="68" spans="1:10" ht="29.5" x14ac:dyDescent="0.75">
      <c r="A68" s="2"/>
      <c r="B68" s="37" t="s">
        <v>75</v>
      </c>
      <c r="F68" t="s">
        <v>83</v>
      </c>
      <c r="H68" s="7"/>
      <c r="J68" s="33">
        <f>80*20</f>
        <v>1600</v>
      </c>
    </row>
    <row r="69" spans="1:10" ht="21" x14ac:dyDescent="1">
      <c r="A69" s="14" t="s">
        <v>76</v>
      </c>
      <c r="B69" s="37"/>
      <c r="C69" s="3"/>
      <c r="D69" s="3"/>
      <c r="E69" s="3"/>
      <c r="F69" s="3"/>
      <c r="G69" s="3"/>
      <c r="H69" s="3"/>
      <c r="J69" s="36">
        <f>SUM(J66:J68)</f>
        <v>4400</v>
      </c>
    </row>
    <row r="70" spans="1:10" ht="21" x14ac:dyDescent="1">
      <c r="A70" s="17"/>
      <c r="C70" s="3"/>
      <c r="D70" s="3"/>
      <c r="E70" s="3"/>
      <c r="F70" s="3"/>
      <c r="G70" s="3"/>
      <c r="H70" s="3"/>
    </row>
    <row r="71" spans="1:10" ht="16" x14ac:dyDescent="0.8">
      <c r="A71" s="8"/>
      <c r="B71" s="9"/>
      <c r="F71" s="5"/>
      <c r="I71" s="5"/>
    </row>
    <row r="72" spans="1:10" ht="16" x14ac:dyDescent="0.8">
      <c r="A72" s="17" t="s">
        <v>138</v>
      </c>
      <c r="H72" s="7"/>
    </row>
    <row r="73" spans="1:10" x14ac:dyDescent="0.75">
      <c r="A73" s="8" t="s">
        <v>3</v>
      </c>
      <c r="G73" s="5" t="s">
        <v>17</v>
      </c>
      <c r="H73" s="7"/>
      <c r="J73" s="5" t="s">
        <v>18</v>
      </c>
    </row>
    <row r="74" spans="1:10" ht="21" x14ac:dyDescent="1">
      <c r="A74" s="14"/>
      <c r="B74" s="25" t="s">
        <v>33</v>
      </c>
      <c r="D74" t="s">
        <v>99</v>
      </c>
      <c r="E74" s="3"/>
      <c r="G74" s="3"/>
      <c r="J74" s="18">
        <v>500</v>
      </c>
    </row>
    <row r="75" spans="1:10" ht="21" x14ac:dyDescent="1">
      <c r="A75" s="14"/>
      <c r="B75" t="s">
        <v>126</v>
      </c>
      <c r="C75" s="3"/>
      <c r="E75" s="3"/>
      <c r="F75" s="3"/>
      <c r="J75" s="18">
        <f>(3500000/1000 * 3.7)/12 / 2</f>
        <v>539.58333333333337</v>
      </c>
    </row>
    <row r="76" spans="1:10" x14ac:dyDescent="0.75">
      <c r="A76" s="14"/>
      <c r="J76" s="7"/>
    </row>
    <row r="77" spans="1:10" ht="21" x14ac:dyDescent="1">
      <c r="A77" s="14" t="s">
        <v>123</v>
      </c>
      <c r="C77" s="3"/>
      <c r="D77" s="3"/>
      <c r="E77" s="3"/>
      <c r="F77" s="3"/>
      <c r="G77" s="3"/>
      <c r="H77" s="3"/>
      <c r="J77" s="15">
        <f>SUM(J74:J76)</f>
        <v>1039.5833333333335</v>
      </c>
    </row>
    <row r="78" spans="1:10" x14ac:dyDescent="0.75">
      <c r="A78" s="14"/>
      <c r="F78" s="6"/>
      <c r="I78" s="7"/>
    </row>
    <row r="79" spans="1:10" x14ac:dyDescent="0.75">
      <c r="A79" s="14"/>
      <c r="F79" s="6"/>
      <c r="I79" s="7"/>
    </row>
    <row r="80" spans="1:10" x14ac:dyDescent="0.75">
      <c r="A80" s="14"/>
      <c r="F80" s="6"/>
      <c r="I80" s="15"/>
    </row>
    <row r="81" spans="1:9" x14ac:dyDescent="0.75">
      <c r="A81" s="14" t="s">
        <v>84</v>
      </c>
      <c r="B81" s="34">
        <f>J77+J69+J63+J57+J52+J45+L38+R31</f>
        <v>27100.294533333334</v>
      </c>
      <c r="I81" s="7"/>
    </row>
    <row r="82" spans="1:9" ht="21" x14ac:dyDescent="1">
      <c r="A82" s="14"/>
      <c r="B82" s="2"/>
      <c r="C82" s="3"/>
      <c r="D82" s="3"/>
      <c r="E82" s="3"/>
      <c r="F82" s="3"/>
      <c r="G82" s="3"/>
    </row>
    <row r="83" spans="1:9" x14ac:dyDescent="0.75">
      <c r="A83" s="14" t="s">
        <v>85</v>
      </c>
      <c r="B83" s="34">
        <f>B81/B6</f>
        <v>1806.6863022222221</v>
      </c>
    </row>
    <row r="84" spans="1:9" x14ac:dyDescent="0.75">
      <c r="A84" s="14"/>
      <c r="F84" s="7"/>
    </row>
    <row r="85" spans="1:9" ht="16" x14ac:dyDescent="0.8">
      <c r="A85" s="28"/>
      <c r="F85" s="10"/>
    </row>
    <row r="86" spans="1:9" x14ac:dyDescent="0.75">
      <c r="A86" s="14"/>
    </row>
    <row r="92" spans="1:9" ht="16" x14ac:dyDescent="0.8">
      <c r="A92" s="1"/>
    </row>
  </sheetData>
  <mergeCells count="4">
    <mergeCell ref="A1:T1"/>
    <mergeCell ref="A2:T2"/>
    <mergeCell ref="A4:T4"/>
    <mergeCell ref="A3:T3"/>
  </mergeCells>
  <pageMargins left="0.7" right="0.7" top="0.75" bottom="0.75" header="0.3" footer="0.3"/>
  <pageSetup scale="48" fitToHeight="0" orientation="landscape" r:id="rId1"/>
  <ignoredErrors>
    <ignoredError sqref="J13 J14:J17 P13:P1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2"/>
  <sheetViews>
    <sheetView workbookViewId="0">
      <selection activeCell="B1" sqref="B1:F1"/>
    </sheetView>
  </sheetViews>
  <sheetFormatPr defaultRowHeight="14.75" x14ac:dyDescent="0.75"/>
  <cols>
    <col min="1" max="1" width="18.54296875" customWidth="1"/>
    <col min="2" max="2" width="25.40625" customWidth="1"/>
    <col min="3" max="3" width="5.1328125" customWidth="1"/>
    <col min="4" max="4" width="5.40625" customWidth="1"/>
    <col min="5" max="5" width="22.40625" customWidth="1"/>
    <col min="6" max="6" width="16.1328125" customWidth="1"/>
    <col min="11" max="11" width="9.7265625" bestFit="1" customWidth="1"/>
  </cols>
  <sheetData>
    <row r="1" spans="1:7" ht="30" customHeight="1" x14ac:dyDescent="0.75">
      <c r="A1" s="46" t="s">
        <v>35</v>
      </c>
      <c r="B1" s="52" t="s">
        <v>142</v>
      </c>
      <c r="C1" s="52"/>
      <c r="D1" s="52"/>
      <c r="E1" s="52"/>
      <c r="F1" s="52"/>
    </row>
    <row r="2" spans="1:7" ht="18.5" x14ac:dyDescent="0.9">
      <c r="A2" s="20"/>
      <c r="B2" s="2" t="s">
        <v>105</v>
      </c>
    </row>
    <row r="3" spans="1:7" x14ac:dyDescent="0.75">
      <c r="B3" s="2" t="s">
        <v>130</v>
      </c>
    </row>
    <row r="4" spans="1:7" x14ac:dyDescent="0.75">
      <c r="B4" s="2"/>
    </row>
    <row r="5" spans="1:7" ht="17.75" customHeight="1" x14ac:dyDescent="0.75">
      <c r="B5" s="50" t="s">
        <v>93</v>
      </c>
      <c r="C5" s="50"/>
      <c r="D5" s="50"/>
      <c r="E5" s="50"/>
      <c r="F5" s="50"/>
    </row>
    <row r="6" spans="1:7" ht="20.75" customHeight="1" x14ac:dyDescent="0.75">
      <c r="B6" s="51" t="s">
        <v>110</v>
      </c>
      <c r="C6" s="51"/>
      <c r="D6" s="51"/>
      <c r="E6" s="51"/>
      <c r="F6" s="51"/>
    </row>
    <row r="7" spans="1:7" x14ac:dyDescent="0.75">
      <c r="B7" s="2" t="s">
        <v>88</v>
      </c>
      <c r="C7" s="6">
        <f>'Sample Budget detail wrksht'!B5</f>
        <v>10</v>
      </c>
    </row>
    <row r="8" spans="1:7" x14ac:dyDescent="0.75">
      <c r="B8" s="2" t="s">
        <v>131</v>
      </c>
      <c r="C8" s="6">
        <f>'Sample Budget detail wrksht'!B6</f>
        <v>15</v>
      </c>
    </row>
    <row r="10" spans="1:7" ht="16" x14ac:dyDescent="0.8">
      <c r="B10" s="21" t="s">
        <v>36</v>
      </c>
      <c r="C10" s="22"/>
      <c r="D10" s="22"/>
      <c r="E10" s="22"/>
      <c r="F10" s="21" t="s">
        <v>37</v>
      </c>
      <c r="G10" s="26"/>
    </row>
    <row r="11" spans="1:7" x14ac:dyDescent="0.75">
      <c r="B11" t="s">
        <v>38</v>
      </c>
      <c r="F11" s="7">
        <f>'Sample Budget detail wrksht'!R19</f>
        <v>8840</v>
      </c>
    </row>
    <row r="12" spans="1:7" x14ac:dyDescent="0.75">
      <c r="B12" t="s">
        <v>39</v>
      </c>
      <c r="F12" s="7">
        <f>'Sample Budget detail wrksht'!R29</f>
        <v>2370.7111999999997</v>
      </c>
    </row>
    <row r="13" spans="1:7" x14ac:dyDescent="0.75">
      <c r="B13" t="s">
        <v>40</v>
      </c>
      <c r="F13" s="7">
        <f>'Sample Budget detail wrksht'!L38</f>
        <v>800</v>
      </c>
    </row>
    <row r="14" spans="1:7" x14ac:dyDescent="0.75">
      <c r="B14" t="s">
        <v>100</v>
      </c>
      <c r="F14" s="7">
        <f>'Sample Budget detail wrksht'!J45</f>
        <v>250</v>
      </c>
    </row>
    <row r="15" spans="1:7" x14ac:dyDescent="0.75">
      <c r="B15" t="s">
        <v>101</v>
      </c>
      <c r="F15" s="7">
        <f>'Sample Budget detail wrksht'!J52</f>
        <v>5000</v>
      </c>
    </row>
    <row r="16" spans="1:7" x14ac:dyDescent="0.75">
      <c r="B16" t="s">
        <v>102</v>
      </c>
      <c r="F16" s="7">
        <f>'Sample Budget detail wrksht'!J57</f>
        <v>2000</v>
      </c>
    </row>
    <row r="17" spans="1:32" x14ac:dyDescent="0.75">
      <c r="B17" t="s">
        <v>103</v>
      </c>
      <c r="F17" s="7">
        <f>'Sample Budget detail wrksht'!J63</f>
        <v>2400</v>
      </c>
    </row>
    <row r="18" spans="1:32" x14ac:dyDescent="0.75">
      <c r="B18" t="s">
        <v>104</v>
      </c>
      <c r="F18" s="7">
        <f>'Sample Budget detail wrksht'!J69</f>
        <v>4400</v>
      </c>
    </row>
    <row r="19" spans="1:32" x14ac:dyDescent="0.75">
      <c r="B19" t="s">
        <v>124</v>
      </c>
      <c r="F19" s="7">
        <f>'Sample Budget detail wrksht'!J77</f>
        <v>1039.5833333333335</v>
      </c>
    </row>
    <row r="20" spans="1:32" s="24" customFormat="1" ht="16" x14ac:dyDescent="0.8">
      <c r="A20" s="25"/>
      <c r="B20" s="49" t="s">
        <v>84</v>
      </c>
      <c r="C20" s="49"/>
      <c r="D20" s="49"/>
      <c r="E20" s="1"/>
      <c r="F20" s="23">
        <f>SUM(F11:F19)</f>
        <v>27100.29453333333</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s="24" customFormat="1" ht="16.75" thickBot="1" x14ac:dyDescent="0.95">
      <c r="A21" s="25"/>
      <c r="B21" s="49" t="s">
        <v>109</v>
      </c>
      <c r="C21" s="49"/>
      <c r="D21" s="49"/>
      <c r="E21" s="25"/>
      <c r="F21" s="47">
        <f>F20/C8</f>
        <v>1806.6863022222219</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s="25" customFormat="1" ht="16.75" thickTop="1" x14ac:dyDescent="0.8">
      <c r="B22" s="1"/>
      <c r="F22" s="23"/>
    </row>
    <row r="23" spans="1:32" s="1" customFormat="1" ht="16" x14ac:dyDescent="0.8">
      <c r="F23" s="23"/>
    </row>
    <row r="24" spans="1:32" s="1" customFormat="1" ht="16" x14ac:dyDescent="0.8">
      <c r="F24" s="23"/>
    </row>
    <row r="42" spans="1:6" x14ac:dyDescent="0.75">
      <c r="A42" t="s">
        <v>118</v>
      </c>
      <c r="F42" s="27">
        <v>43361</v>
      </c>
    </row>
  </sheetData>
  <mergeCells count="5">
    <mergeCell ref="B20:D20"/>
    <mergeCell ref="B21:D21"/>
    <mergeCell ref="B5:F5"/>
    <mergeCell ref="B6:F6"/>
    <mergeCell ref="B1:F1"/>
  </mergeCells>
  <pageMargins left="0.3" right="0.3" top="0.3" bottom="0.3"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Budget Instruction Sheet</vt:lpstr>
      <vt:lpstr>Sample Budget detail wrksht</vt:lpstr>
      <vt:lpstr>Sample 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Bdorsey</dc:creator>
  <cp:lastModifiedBy>Jessica Carr</cp:lastModifiedBy>
  <cp:lastPrinted>2018-09-18T14:04:36Z</cp:lastPrinted>
  <dcterms:created xsi:type="dcterms:W3CDTF">2013-06-20T13:32:22Z</dcterms:created>
  <dcterms:modified xsi:type="dcterms:W3CDTF">2021-04-19T20:28:36Z</dcterms:modified>
</cp:coreProperties>
</file>